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Susan\Desktop\1_External Review\Spreadsheets for Linking\"/>
    </mc:Choice>
  </mc:AlternateContent>
  <xr:revisionPtr revIDLastSave="0" documentId="8_{A74D7C1D-ACBD-41A3-8B40-EE37DA0CE773}" xr6:coauthVersionLast="45" xr6:coauthVersionMax="45" xr10:uidLastSave="{00000000-0000-0000-0000-000000000000}"/>
  <bookViews>
    <workbookView xWindow="-96" yWindow="-96" windowWidth="18192" windowHeight="11592" xr2:uid="{45FF0BD2-39A8-4DB2-8B3E-C7016B1F3116}"/>
  </bookViews>
  <sheets>
    <sheet name="User Cost Calculator Table" sheetId="7" r:id="rId1"/>
  </sheets>
  <definedNames>
    <definedName name="_xlnm.Print_Area" localSheetId="0">'User Cost Calculator Table'!$A$1:$D$55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7" l="1"/>
  <c r="D12" i="7" l="1"/>
  <c r="D32" i="7" s="1"/>
  <c r="C8" i="7"/>
  <c r="D17" i="7" l="1"/>
  <c r="D38" i="7"/>
  <c r="D40" i="7" s="1"/>
  <c r="C12" i="7"/>
  <c r="C16" i="7" s="1"/>
  <c r="C17" i="7" s="1"/>
  <c r="D24" i="7"/>
  <c r="D26" i="7" s="1"/>
  <c r="D35" i="7"/>
  <c r="D33" i="7"/>
  <c r="C24" i="7" l="1"/>
  <c r="C26" i="7" s="1"/>
  <c r="C32" i="7"/>
  <c r="C33" i="7" s="1"/>
  <c r="C38" i="7"/>
  <c r="C40" i="7" s="1"/>
  <c r="C35" i="7"/>
  <c r="D43" i="7"/>
  <c r="D36" i="7"/>
  <c r="D19" i="7"/>
  <c r="D21" i="7"/>
  <c r="D22" i="7" s="1"/>
  <c r="C21" i="7" l="1"/>
  <c r="C22" i="7" s="1"/>
  <c r="C19" i="7"/>
  <c r="C36" i="7"/>
  <c r="C43" i="7"/>
  <c r="D27" i="7"/>
  <c r="D44" i="7"/>
  <c r="C44" i="7" l="1"/>
  <c r="C27" i="7"/>
  <c r="D46" i="7"/>
  <c r="C46" i="7" l="1"/>
</calcChain>
</file>

<file path=xl/sharedStrings.xml><?xml version="1.0" encoding="utf-8"?>
<sst xmlns="http://schemas.openxmlformats.org/spreadsheetml/2006/main" count="80" uniqueCount="70">
  <si>
    <t>Data Validation</t>
  </si>
  <si>
    <t>Hourly Rate</t>
  </si>
  <si>
    <t>Subtotal Labor Costs</t>
  </si>
  <si>
    <t># of DUs</t>
  </si>
  <si>
    <t>n/a</t>
  </si>
  <si>
    <t>Number of Investigative Samples</t>
  </si>
  <si>
    <t>Sample Processing</t>
  </si>
  <si>
    <t>Subtotal Validation Costs</t>
  </si>
  <si>
    <t>Total Number of Samples for Laboratory Analysis</t>
  </si>
  <si>
    <t>Parameter</t>
  </si>
  <si>
    <t>Number of Increments  per DU</t>
  </si>
  <si>
    <t>Total Processing Cost</t>
  </si>
  <si>
    <t xml:space="preserve">Tan </t>
  </si>
  <si>
    <t>Sample Shipping</t>
  </si>
  <si>
    <t>Number of Increments for Project</t>
  </si>
  <si>
    <t>Calculator Instructions</t>
  </si>
  <si>
    <t>Days of Sampling</t>
  </si>
  <si>
    <t>…Using ISM</t>
  </si>
  <si>
    <t>Step 1: Determine number of samples for laboratory analysis</t>
  </si>
  <si>
    <t>Number of Replicate Samples per DU</t>
  </si>
  <si>
    <t>...Using Discrete Sampling Methodology</t>
  </si>
  <si>
    <t>Sampling Equipment</t>
  </si>
  <si>
    <t>Total Estimated Laboratory and Data Validation  Costs</t>
  </si>
  <si>
    <t>White</t>
  </si>
  <si>
    <t>Cost Calculator for Comparison Between ISM and Discrete Sampling</t>
  </si>
  <si>
    <t>(Interactive table where user-specific data is added to identified cells)</t>
  </si>
  <si>
    <t>Notes:</t>
  </si>
  <si>
    <t xml:space="preserve">Assumptions: </t>
  </si>
  <si>
    <t>Step 3: Determine laboratory and data validation costs</t>
  </si>
  <si>
    <t>Estimated Total Costs</t>
  </si>
  <si>
    <t>Subtotal Sampling Equipment Costs</t>
  </si>
  <si>
    <t>Subtotal Shipping Costs</t>
  </si>
  <si>
    <t>Total Estimated Field Labor, Equipiment, and Sample Shipping Costs</t>
  </si>
  <si>
    <t>Subtotal Sample Preparation and Analytical Costs</t>
  </si>
  <si>
    <t>Step 2: Determine field labor, equipment, and sample shipping costs</t>
  </si>
  <si>
    <t>All costs are in U.S. dollars</t>
  </si>
  <si>
    <t>Indicates calculated or assumed value</t>
  </si>
  <si>
    <t>Total Analytial Costs</t>
  </si>
  <si>
    <t>Per Sample Analytical Costs</t>
  </si>
  <si>
    <t>Laboratory Data Package 
(Stage 4)</t>
  </si>
  <si>
    <t>Indicates user data input is available</t>
  </si>
  <si>
    <t xml:space="preserve">The time taken to collect sample will depend on a number of factors.  The values used here are based on the expereince.  The rate of 0.5 hours for a team of two people to collect 30 increments in triplicate for 1/4 acre site is based on case studies reviewed to date.  Calculation provided in this table is adjusted for when more than 30 increments are required. </t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</si>
  <si>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number of DUs to be characterized </t>
    </r>
  </si>
  <si>
    <r>
      <rPr>
        <b/>
        <sz val="10"/>
        <rFont val="Arial"/>
        <family val="2"/>
      </rPr>
      <t>Calculated ISM samples</t>
    </r>
    <r>
      <rPr>
        <sz val="10"/>
        <rFont val="Arial"/>
        <family val="2"/>
      </rPr>
      <t xml:space="preserve"> are assumed at one per each DU to be characterized.
</t>
    </r>
    <r>
      <rPr>
        <b/>
        <sz val="10"/>
        <rFont val="Arial"/>
        <family val="2"/>
      </rPr>
      <t>Calculated discrete samples</t>
    </r>
    <r>
      <rPr>
        <sz val="10"/>
        <rFont val="Arial"/>
        <family val="2"/>
      </rPr>
      <t xml:space="preserve"> are assumed at a minimum of 8. No statistical confidence is implience with this minimum number of samples. 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</si>
  <si>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the number of replicates per DU for ISM or the percentage of investigation samples collected as discrete sample duplicates.  It is assumed that two (2) replicates per DU to give a total of three (3) samples to provide a good understanding of the variability oin the ISM data. 20% duplicate samples is commonly used for discrete sampling. 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</si>
  <si>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the number of increments to be collected for each DU. 30 Increments per DU is recommended: however, alternative # if increments may be required based on nature of the contaminant and its distribution (see Section 3.1 for discussion). Increments are not applicable to discrete sampling.</t>
    </r>
  </si>
  <si>
    <r>
      <rPr>
        <b/>
        <sz val="10"/>
        <rFont val="Arial"/>
        <family val="2"/>
      </rPr>
      <t xml:space="preserve">Calculated: </t>
    </r>
    <r>
      <rPr>
        <sz val="10"/>
        <rFont val="Arial"/>
        <family val="2"/>
      </rPr>
      <t>the total number of increments to be collected for the project</t>
    </r>
  </si>
  <si>
    <r>
      <rPr>
        <b/>
        <sz val="10"/>
        <rFont val="Arial"/>
        <family val="2"/>
      </rPr>
      <t>Calculated</t>
    </r>
    <r>
      <rPr>
        <sz val="10"/>
        <rFont val="Arial"/>
        <family val="2"/>
      </rPr>
      <t xml:space="preserve"> as the number of investigatave samples plus replicates or duplicates</t>
    </r>
  </si>
  <si>
    <r>
      <rPr>
        <b/>
        <sz val="10"/>
        <rFont val="Arial"/>
        <family val="2"/>
      </rPr>
      <t xml:space="preserve">Calculated </t>
    </r>
    <r>
      <rPr>
        <sz val="10"/>
        <rFont val="Arial"/>
        <family val="2"/>
      </rPr>
      <t>labor hours to collect replicate samples based on the number of increments entered above multiplied by the number of replicates. (See notes below for assumptions).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</si>
  <si>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the field samplers hourly rate</t>
    </r>
  </si>
  <si>
    <r>
      <t xml:space="preserve">Enter </t>
    </r>
    <r>
      <rPr>
        <sz val="10"/>
        <rFont val="Arial"/>
        <family val="2"/>
      </rPr>
      <t>daily rate for sampling equipment</t>
    </r>
  </si>
  <si>
    <r>
      <rPr>
        <b/>
        <sz val="10"/>
        <rFont val="Arial"/>
        <family val="2"/>
      </rPr>
      <t>Calculated</t>
    </r>
    <r>
      <rPr>
        <sz val="10"/>
        <rFont val="Arial"/>
        <family val="2"/>
      </rPr>
      <t xml:space="preserve"> at 8 hours per day of labor hours</t>
    </r>
  </si>
  <si>
    <r>
      <t>Enter</t>
    </r>
    <r>
      <rPr>
        <sz val="10"/>
        <rFont val="Arial"/>
        <family val="2"/>
      </rPr>
      <t xml:space="preserve"> number of samples per cooler</t>
    </r>
  </si>
  <si>
    <r>
      <t>Calculated</t>
    </r>
    <r>
      <rPr>
        <sz val="10"/>
        <rFont val="Arial"/>
        <family val="2"/>
      </rPr>
      <t xml:space="preserve"> number of coolers</t>
    </r>
  </si>
  <si>
    <r>
      <t xml:space="preserve">Enter </t>
    </r>
    <r>
      <rPr>
        <sz val="10"/>
        <rFont val="Arial"/>
        <family val="2"/>
      </rPr>
      <t>shipping cost per cooler</t>
    </r>
  </si>
  <si>
    <r>
      <rPr>
        <b/>
        <sz val="10"/>
        <rFont val="Arial"/>
        <family val="2"/>
      </rPr>
      <t xml:space="preserve">Enter </t>
    </r>
    <r>
      <rPr>
        <sz val="10"/>
        <rFont val="Arial"/>
        <family val="2"/>
      </rPr>
      <t>laboratory per sample preparation and processing costs</t>
    </r>
  </si>
  <si>
    <r>
      <rPr>
        <b/>
        <sz val="10"/>
        <rFont val="Arial"/>
        <family val="2"/>
      </rPr>
      <t>Calculated</t>
    </r>
    <r>
      <rPr>
        <sz val="10"/>
        <rFont val="Arial"/>
        <family val="2"/>
      </rPr>
      <t xml:space="preserve"> from number of samples</t>
    </r>
  </si>
  <si>
    <r>
      <rPr>
        <b/>
        <sz val="10"/>
        <rFont val="Arial"/>
        <family val="2"/>
      </rPr>
      <t>Calculated</t>
    </r>
    <r>
      <rPr>
        <sz val="10"/>
        <rFont val="Arial"/>
        <family val="2"/>
      </rPr>
      <t xml:space="preserve"> processing per DUs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</si>
  <si>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sample analytical costs (metals/SVOCs)</t>
    </r>
  </si>
  <si>
    <r>
      <t xml:space="preserve">Calculated </t>
    </r>
    <r>
      <rPr>
        <sz val="10"/>
        <rFont val="Arial"/>
        <family val="2"/>
      </rPr>
      <t>analytical cost for all DUs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</si>
  <si>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% of investigative samples requiring backup</t>
    </r>
  </si>
  <si>
    <r>
      <t xml:space="preserve">Calculated </t>
    </r>
    <r>
      <rPr>
        <sz val="10"/>
        <rFont val="Arial"/>
        <family val="2"/>
      </rPr>
      <t>number of samples requiring backup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</si>
  <si>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laboratory surcharge for backup. Typically costs for backup are 100% of the per sample anlaytical costs. 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</si>
  <si>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cost per sample for standard data (non-Stage 4) validation. Costs are dependant on the number of analyses performed and should be estimated on a project by project basis</t>
    </r>
  </si>
  <si>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cost per sample for Stage 4 data validation. Costs are dependant on the number of analyses performed and should be estimated on a project by project basis</t>
    </r>
  </si>
  <si>
    <t>Number of Samples To Be Processed</t>
  </si>
  <si>
    <t>Total Labor Hours (for two people, in whole hours)</t>
  </si>
  <si>
    <r>
      <rPr>
        <b/>
        <sz val="10"/>
        <rFont val="Arial"/>
        <family val="2"/>
      </rPr>
      <t>Calculated</t>
    </r>
    <r>
      <rPr>
        <sz val="10"/>
        <rFont val="Arial"/>
        <family val="2"/>
      </rPr>
      <t xml:space="preserve"> estimated labor hours (assumes replicates are collected together)</t>
    </r>
  </si>
  <si>
    <t>Est. Labor Hours per Sample (for two people)</t>
  </si>
  <si>
    <t>Subtotal Additional Laboraotry Costs for Laboratory Data Packages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</si>
</sst>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4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sz val="12"/>
      <color rgb="FFFFFF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16" xfId="2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164" fontId="5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16" fillId="4" borderId="10" xfId="0" applyFont="1" applyFill="1" applyBorder="1" applyAlignment="1">
      <alignment horizontal="center" vertical="center" wrapText="1"/>
    </xf>
    <xf numFmtId="9" fontId="16" fillId="4" borderId="10" xfId="0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9" fontId="16" fillId="4" borderId="10" xfId="2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low Edg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A95A-EB64-4874-BD3B-51DFA981AF97}">
  <sheetPr>
    <tabColor rgb="FFFFFF00"/>
    <pageSetUpPr fitToPage="1"/>
  </sheetPr>
  <dimension ref="A1:E55"/>
  <sheetViews>
    <sheetView tabSelected="1" view="pageBreakPreview" zoomScale="70" zoomScaleNormal="70" zoomScaleSheetLayoutView="70" workbookViewId="0"/>
  </sheetViews>
  <sheetFormatPr defaultColWidth="27.7890625" defaultRowHeight="15" x14ac:dyDescent="0.55000000000000004"/>
  <cols>
    <col min="1" max="1" width="34.7890625" style="2" customWidth="1"/>
    <col min="2" max="2" width="77.7890625" style="13" customWidth="1"/>
    <col min="3" max="4" width="45.7890625" style="1" customWidth="1"/>
    <col min="5" max="5" width="83.20703125" style="1" customWidth="1"/>
    <col min="6" max="16384" width="27.7890625" style="1"/>
  </cols>
  <sheetData>
    <row r="1" spans="1:5" ht="15.3" thickBot="1" x14ac:dyDescent="0.6"/>
    <row r="2" spans="1:5" ht="48.6" customHeight="1" thickTop="1" thickBot="1" x14ac:dyDescent="0.6">
      <c r="A2" s="83" t="s">
        <v>25</v>
      </c>
      <c r="B2" s="84"/>
    </row>
    <row r="3" spans="1:5" ht="21.3" customHeight="1" thickTop="1" x14ac:dyDescent="0.55000000000000004">
      <c r="A3" s="11" t="s">
        <v>24</v>
      </c>
    </row>
    <row r="4" spans="1:5" ht="16.8" customHeight="1" x14ac:dyDescent="0.55000000000000004">
      <c r="A4" s="77"/>
      <c r="B4" s="56"/>
      <c r="C4" s="20"/>
      <c r="D4" s="20"/>
    </row>
    <row r="5" spans="1:5" ht="32.25" customHeight="1" x14ac:dyDescent="0.55000000000000004">
      <c r="A5" s="3" t="s">
        <v>9</v>
      </c>
      <c r="B5" s="57" t="s">
        <v>15</v>
      </c>
      <c r="C5" s="10" t="s">
        <v>17</v>
      </c>
      <c r="D5" s="35" t="s">
        <v>20</v>
      </c>
    </row>
    <row r="6" spans="1:5" ht="32.25" customHeight="1" thickBot="1" x14ac:dyDescent="0.6">
      <c r="A6" s="36" t="s">
        <v>18</v>
      </c>
      <c r="B6" s="58"/>
      <c r="C6" s="37"/>
      <c r="D6" s="38"/>
    </row>
    <row r="7" spans="1:5" ht="32.25" customHeight="1" thickTop="1" thickBot="1" x14ac:dyDescent="0.6">
      <c r="A7" s="4" t="s">
        <v>3</v>
      </c>
      <c r="B7" s="66" t="s">
        <v>42</v>
      </c>
      <c r="C7" s="78">
        <v>4</v>
      </c>
      <c r="D7" s="23" t="s">
        <v>4</v>
      </c>
    </row>
    <row r="8" spans="1:5" ht="45" customHeight="1" thickTop="1" thickBot="1" x14ac:dyDescent="0.6">
      <c r="A8" s="4" t="s">
        <v>5</v>
      </c>
      <c r="B8" s="67" t="s">
        <v>43</v>
      </c>
      <c r="C8" s="24">
        <f>C7*1</f>
        <v>4</v>
      </c>
      <c r="D8" s="78">
        <v>32</v>
      </c>
      <c r="E8" s="54"/>
    </row>
    <row r="9" spans="1:5" ht="53.4" customHeight="1" thickTop="1" thickBot="1" x14ac:dyDescent="0.6">
      <c r="A9" s="4" t="s">
        <v>19</v>
      </c>
      <c r="B9" s="66" t="s">
        <v>44</v>
      </c>
      <c r="C9" s="78">
        <v>2</v>
      </c>
      <c r="D9" s="79">
        <v>0.2</v>
      </c>
    </row>
    <row r="10" spans="1:5" ht="56.4" customHeight="1" thickTop="1" thickBot="1" x14ac:dyDescent="0.6">
      <c r="A10" s="4" t="s">
        <v>10</v>
      </c>
      <c r="B10" s="66" t="s">
        <v>45</v>
      </c>
      <c r="C10" s="78">
        <v>50</v>
      </c>
      <c r="D10" s="23" t="s">
        <v>4</v>
      </c>
    </row>
    <row r="11" spans="1:5" ht="32.25" customHeight="1" thickTop="1" x14ac:dyDescent="0.55000000000000004">
      <c r="A11" s="4" t="s">
        <v>14</v>
      </c>
      <c r="B11" s="66" t="s">
        <v>46</v>
      </c>
      <c r="C11" s="23">
        <f>(C7+(C7*C9))*C10</f>
        <v>600</v>
      </c>
      <c r="D11" s="23" t="s">
        <v>4</v>
      </c>
    </row>
    <row r="12" spans="1:5" ht="32.25" customHeight="1" x14ac:dyDescent="0.55000000000000004">
      <c r="A12" s="4" t="s">
        <v>8</v>
      </c>
      <c r="B12" s="68" t="s">
        <v>47</v>
      </c>
      <c r="C12" s="14">
        <f>C8+(C8*C9)</f>
        <v>12</v>
      </c>
      <c r="D12" s="14">
        <f>INT(D8+(D8*D9))</f>
        <v>38</v>
      </c>
    </row>
    <row r="13" spans="1:5" ht="18.600000000000001" customHeight="1" x14ac:dyDescent="0.55000000000000004">
      <c r="A13" s="19"/>
      <c r="B13" s="59"/>
      <c r="C13" s="39"/>
      <c r="D13" s="40"/>
    </row>
    <row r="14" spans="1:5" ht="32.25" customHeight="1" x14ac:dyDescent="0.55000000000000004">
      <c r="A14" s="48" t="s">
        <v>9</v>
      </c>
      <c r="B14" s="60" t="s">
        <v>15</v>
      </c>
      <c r="C14" s="49" t="s">
        <v>17</v>
      </c>
      <c r="D14" s="50" t="s">
        <v>20</v>
      </c>
    </row>
    <row r="15" spans="1:5" ht="32.25" customHeight="1" x14ac:dyDescent="0.55000000000000004">
      <c r="A15" s="51" t="s">
        <v>34</v>
      </c>
      <c r="B15" s="61"/>
      <c r="C15" s="52"/>
      <c r="D15" s="53"/>
    </row>
    <row r="16" spans="1:5" ht="44.4" customHeight="1" x14ac:dyDescent="0.55000000000000004">
      <c r="A16" s="16" t="s">
        <v>68</v>
      </c>
      <c r="B16" s="69" t="s">
        <v>48</v>
      </c>
      <c r="C16" s="14">
        <f>ROUNDUP((($C$11/30))/C12,1)</f>
        <v>1.7000000000000002</v>
      </c>
      <c r="D16" s="14">
        <v>0.5</v>
      </c>
      <c r="E16" s="55"/>
    </row>
    <row r="17" spans="1:5" ht="35.4" customHeight="1" thickBot="1" x14ac:dyDescent="0.6">
      <c r="A17" s="16" t="s">
        <v>66</v>
      </c>
      <c r="B17" s="69" t="s">
        <v>67</v>
      </c>
      <c r="C17" s="25">
        <f>ROUNDUP(C16*C12,0)</f>
        <v>21</v>
      </c>
      <c r="D17" s="25">
        <f>D16*D12</f>
        <v>19</v>
      </c>
      <c r="E17" s="54"/>
    </row>
    <row r="18" spans="1:5" ht="19.95" customHeight="1" thickTop="1" thickBot="1" x14ac:dyDescent="0.6">
      <c r="A18" s="16" t="s">
        <v>1</v>
      </c>
      <c r="B18" s="70" t="s">
        <v>49</v>
      </c>
      <c r="C18" s="80">
        <v>100</v>
      </c>
      <c r="D18" s="80">
        <v>100</v>
      </c>
    </row>
    <row r="19" spans="1:5" ht="19.95" customHeight="1" thickTop="1" thickBot="1" x14ac:dyDescent="0.6">
      <c r="A19" s="90" t="s">
        <v>2</v>
      </c>
      <c r="B19" s="90"/>
      <c r="C19" s="26">
        <f>C17*C18</f>
        <v>2100</v>
      </c>
      <c r="D19" s="26">
        <f>D17*D18</f>
        <v>1900</v>
      </c>
    </row>
    <row r="20" spans="1:5" ht="19.95" customHeight="1" thickTop="1" thickBot="1" x14ac:dyDescent="0.6">
      <c r="A20" s="17" t="s">
        <v>21</v>
      </c>
      <c r="B20" s="71" t="s">
        <v>50</v>
      </c>
      <c r="C20" s="80">
        <v>500</v>
      </c>
      <c r="D20" s="80">
        <v>500</v>
      </c>
    </row>
    <row r="21" spans="1:5" ht="19.95" customHeight="1" thickTop="1" x14ac:dyDescent="0.55000000000000004">
      <c r="A21" s="17" t="s">
        <v>16</v>
      </c>
      <c r="B21" s="72" t="s">
        <v>51</v>
      </c>
      <c r="C21" s="27">
        <f>ROUNDUP(C17/8,0)</f>
        <v>3</v>
      </c>
      <c r="D21" s="27">
        <f>ROUNDUP(D17/8,0)</f>
        <v>3</v>
      </c>
    </row>
    <row r="22" spans="1:5" ht="19.95" customHeight="1" thickBot="1" x14ac:dyDescent="0.6">
      <c r="A22" s="91" t="s">
        <v>30</v>
      </c>
      <c r="B22" s="92"/>
      <c r="C22" s="28">
        <f>C20*C21</f>
        <v>1500</v>
      </c>
      <c r="D22" s="28">
        <f>D20*D21</f>
        <v>1500</v>
      </c>
    </row>
    <row r="23" spans="1:5" ht="19.95" customHeight="1" thickTop="1" thickBot="1" x14ac:dyDescent="0.6">
      <c r="A23" s="97" t="s">
        <v>13</v>
      </c>
      <c r="B23" s="73" t="s">
        <v>52</v>
      </c>
      <c r="C23" s="81">
        <v>1</v>
      </c>
      <c r="D23" s="81">
        <v>5</v>
      </c>
    </row>
    <row r="24" spans="1:5" ht="19.95" customHeight="1" thickTop="1" thickBot="1" x14ac:dyDescent="0.6">
      <c r="A24" s="98"/>
      <c r="B24" s="74" t="s">
        <v>53</v>
      </c>
      <c r="C24" s="29">
        <f>C12/C23</f>
        <v>12</v>
      </c>
      <c r="D24" s="29">
        <f>ROUNDUP(D12/D23,0)</f>
        <v>8</v>
      </c>
    </row>
    <row r="25" spans="1:5" ht="19.95" customHeight="1" thickTop="1" thickBot="1" x14ac:dyDescent="0.6">
      <c r="A25" s="99"/>
      <c r="B25" s="73" t="s">
        <v>54</v>
      </c>
      <c r="C25" s="80">
        <v>50</v>
      </c>
      <c r="D25" s="80">
        <v>50</v>
      </c>
    </row>
    <row r="26" spans="1:5" ht="19.95" customHeight="1" thickTop="1" x14ac:dyDescent="0.55000000000000004">
      <c r="A26" s="93" t="s">
        <v>31</v>
      </c>
      <c r="B26" s="94"/>
      <c r="C26" s="30">
        <f>C24*C25</f>
        <v>600</v>
      </c>
      <c r="D26" s="30">
        <f>D25*D24</f>
        <v>400</v>
      </c>
    </row>
    <row r="27" spans="1:5" ht="19.95" customHeight="1" x14ac:dyDescent="0.55000000000000004">
      <c r="A27" s="95" t="s">
        <v>32</v>
      </c>
      <c r="B27" s="96"/>
      <c r="C27" s="44">
        <f>C26+C22+C19</f>
        <v>4200</v>
      </c>
      <c r="D27" s="44">
        <f>D26+D22+D19</f>
        <v>3800</v>
      </c>
    </row>
    <row r="28" spans="1:5" ht="19.95" customHeight="1" x14ac:dyDescent="0.55000000000000004">
      <c r="A28" s="41"/>
      <c r="B28" s="62"/>
      <c r="C28" s="18"/>
      <c r="D28" s="42"/>
    </row>
    <row r="29" spans="1:5" ht="36" customHeight="1" x14ac:dyDescent="0.55000000000000004">
      <c r="A29" s="48" t="s">
        <v>9</v>
      </c>
      <c r="B29" s="60" t="s">
        <v>15</v>
      </c>
      <c r="C29" s="49" t="s">
        <v>17</v>
      </c>
      <c r="D29" s="50" t="s">
        <v>20</v>
      </c>
    </row>
    <row r="30" spans="1:5" ht="19.95" customHeight="1" thickBot="1" x14ac:dyDescent="0.6">
      <c r="A30" s="85" t="s">
        <v>28</v>
      </c>
      <c r="B30" s="86"/>
      <c r="C30" s="87"/>
      <c r="D30" s="88"/>
    </row>
    <row r="31" spans="1:5" ht="19.95" customHeight="1" thickTop="1" thickBot="1" x14ac:dyDescent="0.6">
      <c r="A31" s="16" t="s">
        <v>6</v>
      </c>
      <c r="B31" s="70" t="s">
        <v>55</v>
      </c>
      <c r="C31" s="80">
        <v>100</v>
      </c>
      <c r="D31" s="80">
        <v>0</v>
      </c>
      <c r="E31" s="22"/>
    </row>
    <row r="32" spans="1:5" ht="36" customHeight="1" thickTop="1" x14ac:dyDescent="0.55000000000000004">
      <c r="A32" s="16" t="s">
        <v>65</v>
      </c>
      <c r="B32" s="70" t="s">
        <v>56</v>
      </c>
      <c r="C32" s="27">
        <f>C12</f>
        <v>12</v>
      </c>
      <c r="D32" s="31">
        <f>D12</f>
        <v>38</v>
      </c>
      <c r="E32" s="21"/>
    </row>
    <row r="33" spans="1:5" ht="19.95" customHeight="1" thickBot="1" x14ac:dyDescent="0.6">
      <c r="A33" s="16" t="s">
        <v>11</v>
      </c>
      <c r="B33" s="70" t="s">
        <v>57</v>
      </c>
      <c r="C33" s="15">
        <f>C32*C31</f>
        <v>1200</v>
      </c>
      <c r="D33" s="15">
        <f>D31*D32</f>
        <v>0</v>
      </c>
      <c r="E33" s="5"/>
    </row>
    <row r="34" spans="1:5" ht="46.2" customHeight="1" thickTop="1" thickBot="1" x14ac:dyDescent="0.6">
      <c r="A34" s="16" t="s">
        <v>38</v>
      </c>
      <c r="B34" s="69" t="s">
        <v>58</v>
      </c>
      <c r="C34" s="80">
        <v>250</v>
      </c>
      <c r="D34" s="80">
        <v>250</v>
      </c>
    </row>
    <row r="35" spans="1:5" ht="19.95" customHeight="1" thickTop="1" x14ac:dyDescent="0.55000000000000004">
      <c r="A35" s="16" t="s">
        <v>37</v>
      </c>
      <c r="B35" s="75" t="s">
        <v>59</v>
      </c>
      <c r="C35" s="15">
        <f>C34*C12</f>
        <v>3000</v>
      </c>
      <c r="D35" s="15">
        <f>D34*D12</f>
        <v>9500</v>
      </c>
    </row>
    <row r="36" spans="1:5" ht="19.95" customHeight="1" thickBot="1" x14ac:dyDescent="0.6">
      <c r="A36" s="102" t="s">
        <v>33</v>
      </c>
      <c r="B36" s="103"/>
      <c r="C36" s="28">
        <f>C35+C33</f>
        <v>4200</v>
      </c>
      <c r="D36" s="28">
        <f>D35+D33</f>
        <v>9500</v>
      </c>
    </row>
    <row r="37" spans="1:5" ht="19.95" customHeight="1" thickTop="1" thickBot="1" x14ac:dyDescent="0.6">
      <c r="A37" s="107" t="s">
        <v>39</v>
      </c>
      <c r="B37" s="70" t="s">
        <v>60</v>
      </c>
      <c r="C37" s="82">
        <v>0.1</v>
      </c>
      <c r="D37" s="82">
        <v>0.1</v>
      </c>
    </row>
    <row r="38" spans="1:5" ht="19.95" customHeight="1" thickTop="1" thickBot="1" x14ac:dyDescent="0.6">
      <c r="A38" s="108"/>
      <c r="B38" s="75" t="s">
        <v>61</v>
      </c>
      <c r="C38" s="32">
        <f>ROUNDUP(C12*C37,0)</f>
        <v>2</v>
      </c>
      <c r="D38" s="32">
        <f>ROUNDUP(D12*D37,0)</f>
        <v>4</v>
      </c>
    </row>
    <row r="39" spans="1:5" ht="41.4" customHeight="1" thickTop="1" thickBot="1" x14ac:dyDescent="0.6">
      <c r="A39" s="109"/>
      <c r="B39" s="76" t="s">
        <v>62</v>
      </c>
      <c r="C39" s="82">
        <v>1</v>
      </c>
      <c r="D39" s="82">
        <v>1</v>
      </c>
    </row>
    <row r="40" spans="1:5" ht="19.95" customHeight="1" thickTop="1" thickBot="1" x14ac:dyDescent="0.6">
      <c r="A40" s="102" t="s">
        <v>69</v>
      </c>
      <c r="B40" s="103"/>
      <c r="C40" s="33">
        <f>C39*C34*C38*C39</f>
        <v>500</v>
      </c>
      <c r="D40" s="33">
        <f>D39*D34*D38*D39</f>
        <v>1000</v>
      </c>
    </row>
    <row r="41" spans="1:5" ht="57.6" customHeight="1" thickTop="1" thickBot="1" x14ac:dyDescent="0.6">
      <c r="A41" s="104" t="s">
        <v>0</v>
      </c>
      <c r="B41" s="70" t="s">
        <v>63</v>
      </c>
      <c r="C41" s="80">
        <v>10</v>
      </c>
      <c r="D41" s="80">
        <v>10</v>
      </c>
    </row>
    <row r="42" spans="1:5" ht="54" customHeight="1" thickTop="1" thickBot="1" x14ac:dyDescent="0.6">
      <c r="A42" s="105"/>
      <c r="B42" s="70" t="s">
        <v>64</v>
      </c>
      <c r="C42" s="80">
        <v>20</v>
      </c>
      <c r="D42" s="80">
        <v>20</v>
      </c>
    </row>
    <row r="43" spans="1:5" ht="19.95" customHeight="1" thickTop="1" x14ac:dyDescent="0.55000000000000004">
      <c r="A43" s="106" t="s">
        <v>7</v>
      </c>
      <c r="B43" s="106"/>
      <c r="C43" s="30">
        <f>(C41*(C12-C38))+(C42*C38)</f>
        <v>140</v>
      </c>
      <c r="D43" s="30">
        <f>(D41*(D12-D38))+(D42*D38)</f>
        <v>420</v>
      </c>
    </row>
    <row r="44" spans="1:5" ht="19.95" customHeight="1" x14ac:dyDescent="0.55000000000000004">
      <c r="A44" s="110" t="s">
        <v>22</v>
      </c>
      <c r="B44" s="110"/>
      <c r="C44" s="44">
        <f>C43+C40+C36</f>
        <v>4840</v>
      </c>
      <c r="D44" s="44">
        <f>D43+D40+D36</f>
        <v>10920</v>
      </c>
    </row>
    <row r="45" spans="1:5" ht="19.95" customHeight="1" x14ac:dyDescent="0.55000000000000004">
      <c r="A45" s="6"/>
      <c r="B45" s="63"/>
      <c r="C45" s="7"/>
      <c r="D45" s="43"/>
    </row>
    <row r="46" spans="1:5" ht="19.95" customHeight="1" x14ac:dyDescent="0.55000000000000004">
      <c r="A46" s="100" t="s">
        <v>29</v>
      </c>
      <c r="B46" s="101"/>
      <c r="C46" s="34">
        <f>C44+C27+C27</f>
        <v>13240</v>
      </c>
      <c r="D46" s="34">
        <f>D44+D27+D27</f>
        <v>18520</v>
      </c>
    </row>
    <row r="47" spans="1:5" ht="21" customHeight="1" x14ac:dyDescent="0.55000000000000004">
      <c r="A47" s="8"/>
      <c r="B47" s="64"/>
      <c r="C47" s="8"/>
      <c r="D47" s="8"/>
    </row>
    <row r="48" spans="1:5" x14ac:dyDescent="0.55000000000000004">
      <c r="A48" s="2" t="s">
        <v>26</v>
      </c>
    </row>
    <row r="49" spans="1:4" ht="15.3" thickBot="1" x14ac:dyDescent="0.6">
      <c r="A49" s="45" t="s">
        <v>35</v>
      </c>
      <c r="B49" s="65"/>
      <c r="C49" s="9"/>
      <c r="D49" s="9"/>
    </row>
    <row r="50" spans="1:4" ht="15.6" thickTop="1" thickBot="1" x14ac:dyDescent="0.6">
      <c r="A50" s="46" t="s">
        <v>12</v>
      </c>
      <c r="B50" s="13" t="s">
        <v>40</v>
      </c>
    </row>
    <row r="51" spans="1:4" ht="15.3" thickTop="1" x14ac:dyDescent="0.55000000000000004">
      <c r="A51" s="47" t="s">
        <v>23</v>
      </c>
      <c r="B51" s="45" t="s">
        <v>36</v>
      </c>
      <c r="C51" s="12"/>
      <c r="D51" s="12"/>
    </row>
    <row r="53" spans="1:4" x14ac:dyDescent="0.55000000000000004">
      <c r="A53" s="2" t="s">
        <v>27</v>
      </c>
    </row>
    <row r="54" spans="1:4" ht="37.799999999999997" customHeight="1" x14ac:dyDescent="0.55000000000000004">
      <c r="A54" s="89" t="s">
        <v>41</v>
      </c>
      <c r="B54" s="89"/>
      <c r="C54" s="89"/>
      <c r="D54" s="89"/>
    </row>
    <row r="55" spans="1:4" ht="15.6" customHeight="1" x14ac:dyDescent="0.55000000000000004">
      <c r="A55" s="89"/>
      <c r="B55" s="89"/>
      <c r="C55" s="89"/>
      <c r="D55" s="89"/>
    </row>
  </sheetData>
  <mergeCells count="15">
    <mergeCell ref="A2:B2"/>
    <mergeCell ref="A30:D30"/>
    <mergeCell ref="A54:D55"/>
    <mergeCell ref="A19:B19"/>
    <mergeCell ref="A22:B22"/>
    <mergeCell ref="A26:B26"/>
    <mergeCell ref="A27:B27"/>
    <mergeCell ref="A23:A25"/>
    <mergeCell ref="A46:B46"/>
    <mergeCell ref="A40:B40"/>
    <mergeCell ref="A41:A42"/>
    <mergeCell ref="A43:B43"/>
    <mergeCell ref="A36:B36"/>
    <mergeCell ref="A37:A39"/>
    <mergeCell ref="A44:B44"/>
  </mergeCells>
  <printOptions horizontalCentered="1"/>
  <pageMargins left="0.24" right="0.27" top="0.36" bottom="0.39" header="0.3" footer="0.3"/>
  <pageSetup scale="4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User Cost Calculator Table</vt:lpstr>
      <vt:lpstr>'User Cost Calculator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Zych, Michele</dc:creator>
  <cp:lastModifiedBy>Susan</cp:lastModifiedBy>
  <cp:lastPrinted>2020-01-20T06:58:12Z</cp:lastPrinted>
  <dcterms:created xsi:type="dcterms:W3CDTF">2019-07-02T22:06:24Z</dcterms:created>
  <dcterms:modified xsi:type="dcterms:W3CDTF">2020-02-23T16:05:00Z</dcterms:modified>
</cp:coreProperties>
</file>